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2"/>
  <workbookPr/>
  <mc:AlternateContent xmlns:mc="http://schemas.openxmlformats.org/markup-compatibility/2006">
    <mc:Choice Requires="x15">
      <x15ac:absPath xmlns:x15ac="http://schemas.microsoft.com/office/spreadsheetml/2010/11/ac" url="https://canadiancattlemens.sharepoint.com/sites/BCRC/Shared Documents/Extension &amp; Communications/Website/Decision tools/Yardage Calculator/"/>
    </mc:Choice>
  </mc:AlternateContent>
  <xr:revisionPtr revIDLastSave="0" documentId="8_{17E6B9D3-8F0A-4823-A04C-59735CAD4544}" xr6:coauthVersionLast="47" xr6:coauthVersionMax="47" xr10:uidLastSave="{00000000-0000-0000-0000-000000000000}"/>
  <workbookProtection workbookAlgorithmName="SHA-512" workbookHashValue="QlgIs3XK/WBuP2gW+1wBedZo9OenOLI7gWgGLKWEKfZvxd8zZbHd75+WUdq9X4qJrlI6ZiblLi74UKgY5Zoc6A==" workbookSaltValue="jp8gahrv+vs6GhSueOTPkA==" workbookSpinCount="100000" lockStructure="1"/>
  <bookViews>
    <workbookView xWindow="37320" yWindow="-120" windowWidth="29040" windowHeight="15720" xr2:uid="{FA3BFA9D-C913-4E81-9F6C-43ECE429A040}"/>
  </bookViews>
  <sheets>
    <sheet name="Yardage" sheetId="1" r:id="rId1"/>
  </sheets>
  <definedNames>
    <definedName name="_xlnm.Print_Area" localSheetId="0">Yardage!$A$1:$H$100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1" l="1"/>
  <c r="F29" i="1"/>
  <c r="G18" i="1" l="1"/>
  <c r="G15" i="1"/>
  <c r="G16" i="1"/>
  <c r="G17" i="1"/>
  <c r="G14" i="1"/>
  <c r="D19" i="1"/>
  <c r="H65" i="1"/>
  <c r="E93" i="1"/>
  <c r="E92" i="1"/>
  <c r="H64" i="1"/>
  <c r="H63" i="1"/>
  <c r="H62" i="1"/>
  <c r="H61" i="1"/>
  <c r="H60" i="1"/>
  <c r="H59" i="1"/>
  <c r="H49" i="1"/>
  <c r="H50" i="1"/>
  <c r="H51" i="1"/>
  <c r="H52" i="1"/>
  <c r="H53" i="1"/>
  <c r="F41" i="1"/>
  <c r="F38" i="1"/>
  <c r="F65" i="1"/>
  <c r="F27" i="1"/>
  <c r="F28" i="1"/>
  <c r="F30" i="1"/>
  <c r="F31" i="1"/>
  <c r="F32" i="1"/>
  <c r="F33" i="1"/>
  <c r="F34" i="1"/>
  <c r="F35" i="1"/>
  <c r="F36" i="1"/>
  <c r="F37" i="1"/>
  <c r="F39" i="1"/>
  <c r="F40" i="1"/>
  <c r="F26" i="1"/>
  <c r="D20" i="1" l="1"/>
  <c r="F92" i="1"/>
  <c r="F93" i="1"/>
  <c r="F42" i="1"/>
  <c r="D70" i="1" s="1"/>
  <c r="H54" i="1"/>
  <c r="D71" i="1" s="1"/>
  <c r="F70" i="1" l="1"/>
  <c r="E70" i="1"/>
  <c r="D72" i="1"/>
  <c r="D73" i="1" s="1"/>
  <c r="E94" i="1" s="1"/>
  <c r="F71" i="1"/>
  <c r="E71" i="1"/>
  <c r="F94" i="1" l="1"/>
  <c r="F95" i="1" s="1"/>
  <c r="E95" i="1"/>
  <c r="F72" i="1"/>
  <c r="F73" i="1" s="1"/>
  <c r="E72" i="1"/>
  <c r="E73" i="1" s="1"/>
</calcChain>
</file>

<file path=xl/sharedStrings.xml><?xml version="1.0" encoding="utf-8"?>
<sst xmlns="http://schemas.openxmlformats.org/spreadsheetml/2006/main" count="80" uniqueCount="74">
  <si>
    <t>Cow-calf Yardage Calculator</t>
  </si>
  <si>
    <r>
      <rPr>
        <b/>
        <u/>
        <sz val="12"/>
        <color theme="1"/>
        <rFont val="Aptos Narrow"/>
        <family val="2"/>
        <scheme val="minor"/>
      </rPr>
      <t>Definition</t>
    </r>
    <r>
      <rPr>
        <sz val="12"/>
        <color theme="1"/>
        <rFont val="Aptos Narrow"/>
        <family val="2"/>
        <scheme val="minor"/>
      </rPr>
      <t>: For this calculator, yardage costs refer to the overhead and non-feed costs incurred during the winter-feeding period. Non-feed variable costs in veterinary, medicine and bedding cost are not included.</t>
    </r>
  </si>
  <si>
    <r>
      <rPr>
        <b/>
        <u/>
        <sz val="12"/>
        <color theme="1"/>
        <rFont val="Aptos Narrow"/>
        <family val="2"/>
        <scheme val="minor"/>
      </rPr>
      <t>Instructions</t>
    </r>
    <r>
      <rPr>
        <sz val="12"/>
        <color theme="1"/>
        <rFont val="Aptos Narrow"/>
        <family val="2"/>
        <scheme val="minor"/>
      </rPr>
      <t xml:space="preserve">: 
Please input your data into the </t>
    </r>
    <r>
      <rPr>
        <u/>
        <sz val="12"/>
        <color theme="1"/>
        <rFont val="Aptos Narrow"/>
        <family val="2"/>
        <scheme val="minor"/>
      </rPr>
      <t>yellow cells</t>
    </r>
    <r>
      <rPr>
        <sz val="12"/>
        <color theme="1"/>
        <rFont val="Aptos Narrow"/>
        <family val="2"/>
        <scheme val="minor"/>
      </rPr>
      <t>. 
The</t>
    </r>
    <r>
      <rPr>
        <u/>
        <sz val="12"/>
        <color theme="1"/>
        <rFont val="Aptos Narrow"/>
        <family val="2"/>
        <scheme val="minor"/>
      </rPr>
      <t xml:space="preserve"> blue-shaded cells</t>
    </r>
    <r>
      <rPr>
        <sz val="12"/>
        <color theme="1"/>
        <rFont val="Aptos Narrow"/>
        <family val="2"/>
        <scheme val="minor"/>
      </rPr>
      <t xml:space="preserve"> contain formulas and are protected to prevent accidental changes or deletions. 
An optional section at the end allows you to input veterinary, medicine and bedding costs per head to estimate total yardage, veterinary, medicine and bedding costs.</t>
    </r>
  </si>
  <si>
    <t>Herd Size and Winter Feeding Period</t>
  </si>
  <si>
    <t>Groups</t>
  </si>
  <si>
    <t xml:space="preserve">Number of Cattle </t>
  </si>
  <si>
    <t>Winter Feeding Days</t>
  </si>
  <si>
    <t>Weight (optional) 
to calculate Animal Unit Days</t>
  </si>
  <si>
    <t>Animal Unit Equivalent* (AUE)</t>
  </si>
  <si>
    <t># of head</t>
  </si>
  <si>
    <t># of days</t>
  </si>
  <si>
    <t>lbs</t>
  </si>
  <si>
    <t>AUE</t>
  </si>
  <si>
    <t>Cows or Cow-calf Pairs</t>
  </si>
  <si>
    <t>Bred Heifers</t>
  </si>
  <si>
    <t>Replacement Heifer</t>
  </si>
  <si>
    <t>Bulls</t>
  </si>
  <si>
    <t>Total Cattle Days on Feed</t>
  </si>
  <si>
    <t>Total Animal Unit Days (Optional)</t>
  </si>
  <si>
    <t>*Animal Unit Equivalent based on metabolic weight. AUE= Live Animal Weight (lbs) ^0.75/1000^0.75</t>
  </si>
  <si>
    <t xml:space="preserve">Cash Overhead </t>
  </si>
  <si>
    <t>Tips: Allocation can be based the time that each piece of equipment is used for cow-calf winter feeding. Or based on the percentage of total farm revenue, gross margin or total expenses contributed by the cow-calf winter feeding period.</t>
  </si>
  <si>
    <t>Whole-farm Expense ($/year)</t>
  </si>
  <si>
    <t>% Allocated to Cow-calf Winter Feeding</t>
  </si>
  <si>
    <t>Expenses for Cow-calf Winter Feeding ($/year)</t>
  </si>
  <si>
    <t>Machinery expenses - repairs, licences and insurance</t>
  </si>
  <si>
    <t>Machinery expenses - gasoline, diesel fuel and oil</t>
  </si>
  <si>
    <t>Building repairs &amp; maintenance (incl. fences)</t>
  </si>
  <si>
    <t>Clearing, leveling &amp; draining land</t>
  </si>
  <si>
    <t>Electricity</t>
  </si>
  <si>
    <t>Heating fuel &amp; curing fuel</t>
  </si>
  <si>
    <t>Farm insurance</t>
  </si>
  <si>
    <t>Interest &amp; bank charges</t>
  </si>
  <si>
    <t>Office expenses</t>
  </si>
  <si>
    <t>Professional fees (incl. legal &amp; accounting fees)</t>
  </si>
  <si>
    <t>Property taxes</t>
  </si>
  <si>
    <t xml:space="preserve">Salaries, wages and benefits </t>
  </si>
  <si>
    <t>Custom work</t>
  </si>
  <si>
    <t>Motor vehicle expenses</t>
  </si>
  <si>
    <t>Small tools</t>
  </si>
  <si>
    <t>Other expenses</t>
  </si>
  <si>
    <t xml:space="preserve">Subtotal - Cash Overhead </t>
  </si>
  <si>
    <t>Depreciation for Machinery and Building/Facility**</t>
  </si>
  <si>
    <t xml:space="preserve">Machinery </t>
  </si>
  <si>
    <r>
      <t xml:space="preserve">Tips: Enter the total value of </t>
    </r>
    <r>
      <rPr>
        <b/>
        <u/>
        <sz val="12"/>
        <color theme="0"/>
        <rFont val="Aptos Narrow"/>
        <family val="2"/>
        <scheme val="minor"/>
      </rPr>
      <t>all machinery</t>
    </r>
    <r>
      <rPr>
        <sz val="12"/>
        <color theme="0"/>
        <rFont val="Aptos Narrow"/>
        <family val="2"/>
        <scheme val="minor"/>
      </rPr>
      <t xml:space="preserve"> and the average years of useful life, </t>
    </r>
    <r>
      <rPr>
        <b/>
        <u/>
        <sz val="12"/>
        <color theme="0"/>
        <rFont val="Aptos Narrow"/>
        <family val="2"/>
        <scheme val="minor"/>
      </rPr>
      <t>or</t>
    </r>
    <r>
      <rPr>
        <sz val="12"/>
        <color theme="0"/>
        <rFont val="Aptos Narrow"/>
        <family val="2"/>
        <scheme val="minor"/>
      </rPr>
      <t xml:space="preserve"> provide details for </t>
    </r>
    <r>
      <rPr>
        <b/>
        <u/>
        <sz val="12"/>
        <color theme="0"/>
        <rFont val="Aptos Narrow"/>
        <family val="2"/>
        <scheme val="minor"/>
      </rPr>
      <t>each piece of machinery</t>
    </r>
    <r>
      <rPr>
        <sz val="12"/>
        <color theme="0"/>
        <rFont val="Aptos Narrow"/>
        <family val="2"/>
        <scheme val="minor"/>
      </rPr>
      <t xml:space="preserve"> used during the winter feeding period.</t>
    </r>
  </si>
  <si>
    <t>Current Market Value</t>
  </si>
  <si>
    <t>Estimated Salvage Value</t>
  </si>
  <si>
    <t xml:space="preserve">Years of Useful Life </t>
  </si>
  <si>
    <t>Depreciation Expense for Cow-calf Winter Feeding ($/year)</t>
  </si>
  <si>
    <t>All Machinery</t>
  </si>
  <si>
    <t>Subtotal - Machinery Depreciation</t>
  </si>
  <si>
    <t>Building and Facility</t>
  </si>
  <si>
    <r>
      <t xml:space="preserve">Tips: Enter the total value of </t>
    </r>
    <r>
      <rPr>
        <b/>
        <u/>
        <sz val="12"/>
        <color theme="0"/>
        <rFont val="Aptos Narrow"/>
        <family val="2"/>
        <scheme val="minor"/>
      </rPr>
      <t>all buildings and facilities</t>
    </r>
    <r>
      <rPr>
        <sz val="12"/>
        <color theme="0"/>
        <rFont val="Aptos Narrow"/>
        <family val="2"/>
        <scheme val="minor"/>
      </rPr>
      <t xml:space="preserve"> and the average years of useful life, </t>
    </r>
    <r>
      <rPr>
        <b/>
        <u/>
        <sz val="12"/>
        <color theme="0"/>
        <rFont val="Aptos Narrow"/>
        <family val="2"/>
        <scheme val="minor"/>
      </rPr>
      <t>or</t>
    </r>
    <r>
      <rPr>
        <sz val="12"/>
        <color theme="0"/>
        <rFont val="Aptos Narrow"/>
        <family val="2"/>
        <scheme val="minor"/>
      </rPr>
      <t xml:space="preserve"> provide details for </t>
    </r>
    <r>
      <rPr>
        <b/>
        <u/>
        <sz val="12"/>
        <color theme="0"/>
        <rFont val="Aptos Narrow"/>
        <family val="2"/>
        <scheme val="minor"/>
      </rPr>
      <t>each piece of building and facility</t>
    </r>
    <r>
      <rPr>
        <sz val="12"/>
        <color theme="0"/>
        <rFont val="Aptos Narrow"/>
        <family val="2"/>
        <scheme val="minor"/>
      </rPr>
      <t xml:space="preserve"> used during the winter feeding period.</t>
    </r>
  </si>
  <si>
    <t>Years of Useful Life</t>
  </si>
  <si>
    <t>Corrals</t>
  </si>
  <si>
    <t>Barn</t>
  </si>
  <si>
    <t>Subtotal - Building and Facility Depreciation</t>
  </si>
  <si>
    <t>** Based on straight line depreciation method. Depreciation = (Current Market Value -Salvage Value) / Years of Useful Life X % Allocated to Cow-calf Winter Feeding</t>
  </si>
  <si>
    <t>Summary</t>
  </si>
  <si>
    <t>$/year</t>
  </si>
  <si>
    <t>$/head/day</t>
  </si>
  <si>
    <t>$/AUD (Optional)</t>
  </si>
  <si>
    <t>Cash Overhead</t>
  </si>
  <si>
    <t>Machinery Depreciation</t>
  </si>
  <si>
    <t>Building and Facility Depreciation</t>
  </si>
  <si>
    <t xml:space="preserve">Total Yardage for Cow-calf Winter Feeding </t>
  </si>
  <si>
    <t xml:space="preserve">Supplementary Section </t>
  </si>
  <si>
    <t>$/head</t>
  </si>
  <si>
    <t>$/year***</t>
  </si>
  <si>
    <t>Veterinarian Services and Medicine</t>
  </si>
  <si>
    <t>Bedding</t>
  </si>
  <si>
    <t>Yardage</t>
  </si>
  <si>
    <t>Vet &amp; Med + Bedding + Yardage</t>
  </si>
  <si>
    <t>*** The annual cost ($/year) for Vet &amp; Med and Bedding is calculated by multiplying the cost per head ($/head) by the total number of cattle.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</si>
</sst>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Red]\-&quot;$&quot;#,##0"/>
    <numFmt numFmtId="165" formatCode="_-&quot;$&quot;* #,##0.00_-;\-&quot;$&quot;* #,##0.00_-;_-&quot;$&quot;* &quot;-&quot;??_-;_-@_-"/>
    <numFmt numFmtId="166" formatCode="&quot;$&quot;#,##0.00"/>
    <numFmt numFmtId="167" formatCode="&quot;$&quot;#,##0"/>
    <numFmt numFmtId="168" formatCode="&quot;$&quot;#,##0.000"/>
  </numFmts>
  <fonts count="18">
    <font>
      <sz val="11"/>
      <color theme="1"/>
      <name val="Aptos Narrow"/>
      <family val="2"/>
      <scheme val="minor"/>
    </font>
    <font>
      <sz val="11"/>
      <color theme="1"/>
      <name val="Aptos Narrow"/>
      <family val="2"/>
      <scheme val="minor"/>
    </font>
    <font>
      <b/>
      <sz val="11"/>
      <color theme="1"/>
      <name val="Aptos Narrow"/>
      <family val="2"/>
      <scheme val="minor"/>
    </font>
    <font>
      <b/>
      <sz val="10"/>
      <name val="Arial"/>
      <family val="2"/>
    </font>
    <font>
      <sz val="12"/>
      <color theme="1"/>
      <name val="Calibri"/>
      <family val="2"/>
    </font>
    <font>
      <b/>
      <sz val="12"/>
      <color theme="0"/>
      <name val="Aptos Narrow"/>
      <family val="2"/>
      <scheme val="minor"/>
    </font>
    <font>
      <b/>
      <sz val="12"/>
      <color theme="1"/>
      <name val="Calibri"/>
      <family val="2"/>
    </font>
    <font>
      <sz val="10"/>
      <color rgb="FF222222"/>
      <name val="Georgia"/>
      <family val="1"/>
    </font>
    <font>
      <b/>
      <sz val="12"/>
      <color theme="1"/>
      <name val="Aptos Narrow"/>
      <family val="2"/>
      <scheme val="minor"/>
    </font>
    <font>
      <b/>
      <sz val="16"/>
      <color theme="1"/>
      <name val="Aptos Narrow"/>
      <family val="2"/>
      <scheme val="minor"/>
    </font>
    <font>
      <sz val="10"/>
      <name val="Arial"/>
      <family val="2"/>
    </font>
    <font>
      <sz val="12"/>
      <color theme="1"/>
      <name val="Aptos Narrow"/>
      <family val="2"/>
      <scheme val="minor"/>
    </font>
    <font>
      <u/>
      <sz val="12"/>
      <color theme="1"/>
      <name val="Aptos Narrow"/>
      <family val="2"/>
      <scheme val="minor"/>
    </font>
    <font>
      <b/>
      <u/>
      <sz val="12"/>
      <color theme="1"/>
      <name val="Aptos Narrow"/>
      <family val="2"/>
      <scheme val="minor"/>
    </font>
    <font>
      <sz val="12"/>
      <name val="Aptos Narrow"/>
      <family val="2"/>
      <scheme val="minor"/>
    </font>
    <font>
      <b/>
      <u/>
      <sz val="12"/>
      <color theme="0"/>
      <name val="Aptos Narrow"/>
      <family val="2"/>
      <scheme val="minor"/>
    </font>
    <font>
      <sz val="12"/>
      <color theme="0"/>
      <name val="Aptos Narrow"/>
      <family val="2"/>
      <scheme val="minor"/>
    </font>
    <font>
      <sz val="11"/>
      <color theme="0"/>
      <name val="Aptos Narrow"/>
      <family val="2"/>
      <scheme val="minor"/>
    </font>
  </fonts>
  <fills count="7">
    <fill>
      <patternFill patternType="none"/>
    </fill>
    <fill>
      <patternFill patternType="gray125"/>
    </fill>
    <fill>
      <patternFill patternType="solid">
        <fgColor theme="3" tint="0.749992370372631"/>
        <bgColor indexed="64"/>
      </patternFill>
    </fill>
    <fill>
      <patternFill patternType="solid">
        <fgColor theme="1"/>
        <bgColor indexed="64"/>
      </patternFill>
    </fill>
    <fill>
      <patternFill patternType="solid">
        <fgColor rgb="FFFFFF99"/>
        <bgColor indexed="64"/>
      </patternFill>
    </fill>
    <fill>
      <patternFill patternType="solid">
        <fgColor theme="0" tint="-0.499984740745262"/>
        <bgColor indexed="64"/>
      </patternFill>
    </fill>
    <fill>
      <patternFill patternType="solid">
        <fgColor theme="0" tint="-0.14999847407452621"/>
        <bgColor indexed="64"/>
      </patternFill>
    </fill>
  </fills>
  <borders count="16">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0" fillId="0" borderId="0">
      <alignment vertical="top"/>
    </xf>
    <xf numFmtId="165" fontId="1" fillId="0" borderId="0" applyFont="0" applyFill="0" applyBorder="0" applyAlignment="0" applyProtection="0"/>
  </cellStyleXfs>
  <cellXfs count="94">
    <xf numFmtId="0" fontId="0" fillId="0" borderId="0" xfId="0"/>
    <xf numFmtId="0" fontId="4" fillId="0" borderId="0" xfId="0" applyFont="1" applyAlignment="1">
      <alignment vertical="center"/>
    </xf>
    <xf numFmtId="167" fontId="0" fillId="2" borderId="0" xfId="0" applyNumberFormat="1" applyFill="1"/>
    <xf numFmtId="0" fontId="7" fillId="0" borderId="0" xfId="0" applyFont="1"/>
    <xf numFmtId="0" fontId="9" fillId="0" borderId="0" xfId="0" applyFont="1"/>
    <xf numFmtId="0" fontId="11" fillId="0" borderId="0" xfId="0" applyFont="1"/>
    <xf numFmtId="0" fontId="11" fillId="0" borderId="0" xfId="0" applyFont="1" applyAlignment="1">
      <alignment horizontal="left" wrapText="1"/>
    </xf>
    <xf numFmtId="0" fontId="0" fillId="0" borderId="4" xfId="0" applyBorder="1"/>
    <xf numFmtId="0" fontId="5" fillId="0" borderId="0" xfId="0" applyFont="1" applyAlignment="1">
      <alignment vertical="top" wrapText="1"/>
    </xf>
    <xf numFmtId="0" fontId="16" fillId="0" borderId="0" xfId="0" applyFont="1" applyAlignment="1">
      <alignment vertical="top" wrapText="1"/>
    </xf>
    <xf numFmtId="0" fontId="11" fillId="0" borderId="0" xfId="0" applyFont="1" applyAlignment="1">
      <alignment wrapText="1"/>
    </xf>
    <xf numFmtId="0" fontId="3" fillId="0" borderId="0" xfId="0" applyFont="1"/>
    <xf numFmtId="166" fontId="0" fillId="0" borderId="0" xfId="0" applyNumberFormat="1"/>
    <xf numFmtId="0" fontId="0" fillId="0" borderId="2" xfId="0" applyBorder="1"/>
    <xf numFmtId="0" fontId="0" fillId="0" borderId="0" xfId="0" applyAlignment="1">
      <alignment horizontal="center"/>
    </xf>
    <xf numFmtId="0" fontId="8" fillId="6" borderId="9" xfId="0" applyFont="1" applyFill="1" applyBorder="1"/>
    <xf numFmtId="0" fontId="8" fillId="6" borderId="3" xfId="0" applyFont="1" applyFill="1" applyBorder="1" applyAlignment="1">
      <alignment horizontal="right"/>
    </xf>
    <xf numFmtId="166" fontId="0" fillId="2" borderId="0" xfId="0" applyNumberFormat="1" applyFill="1"/>
    <xf numFmtId="166" fontId="0" fillId="2" borderId="5" xfId="0" applyNumberFormat="1" applyFill="1" applyBorder="1"/>
    <xf numFmtId="166" fontId="8" fillId="2" borderId="10" xfId="0" applyNumberFormat="1" applyFont="1" applyFill="1" applyBorder="1"/>
    <xf numFmtId="0" fontId="2" fillId="0" borderId="9" xfId="0" applyFont="1" applyBorder="1"/>
    <xf numFmtId="166" fontId="8" fillId="0" borderId="10" xfId="0" applyNumberFormat="1" applyFont="1" applyBorder="1"/>
    <xf numFmtId="166" fontId="0" fillId="2" borderId="10" xfId="0" applyNumberFormat="1" applyFill="1" applyBorder="1"/>
    <xf numFmtId="166" fontId="0" fillId="2" borderId="11" xfId="0" applyNumberFormat="1" applyFill="1" applyBorder="1"/>
    <xf numFmtId="0" fontId="8" fillId="6" borderId="0" xfId="0" applyFont="1" applyFill="1" applyAlignment="1">
      <alignment horizontal="right"/>
    </xf>
    <xf numFmtId="0" fontId="8" fillId="6" borderId="5" xfId="0" applyFont="1" applyFill="1" applyBorder="1" applyAlignment="1">
      <alignment horizontal="right"/>
    </xf>
    <xf numFmtId="166" fontId="0" fillId="2" borderId="0" xfId="0" applyNumberFormat="1" applyFill="1" applyAlignment="1">
      <alignment horizontal="right"/>
    </xf>
    <xf numFmtId="166" fontId="0" fillId="2" borderId="5" xfId="0" applyNumberFormat="1" applyFill="1" applyBorder="1" applyAlignment="1">
      <alignment horizontal="right"/>
    </xf>
    <xf numFmtId="0" fontId="17" fillId="3" borderId="7" xfId="0" applyFont="1" applyFill="1" applyBorder="1"/>
    <xf numFmtId="0" fontId="17" fillId="3" borderId="8" xfId="0" applyFont="1" applyFill="1" applyBorder="1"/>
    <xf numFmtId="0" fontId="5" fillId="3" borderId="2" xfId="0" applyFont="1" applyFill="1" applyBorder="1"/>
    <xf numFmtId="0" fontId="5" fillId="3" borderId="4" xfId="0" applyFont="1" applyFill="1" applyBorder="1"/>
    <xf numFmtId="0" fontId="5" fillId="3" borderId="0" xfId="0" applyFont="1" applyFill="1"/>
    <xf numFmtId="0" fontId="0" fillId="3" borderId="0" xfId="0" applyFill="1"/>
    <xf numFmtId="0" fontId="5" fillId="5" borderId="4" xfId="0" applyFont="1" applyFill="1" applyBorder="1" applyAlignment="1">
      <alignment vertical="top" wrapText="1"/>
    </xf>
    <xf numFmtId="0" fontId="5" fillId="5" borderId="0" xfId="0" applyFont="1" applyFill="1" applyAlignment="1">
      <alignment vertical="top" wrapText="1"/>
    </xf>
    <xf numFmtId="0" fontId="0" fillId="0" borderId="0" xfId="0" applyAlignment="1">
      <alignment horizontal="right" wrapText="1"/>
    </xf>
    <xf numFmtId="0" fontId="0" fillId="0" borderId="4" xfId="0" applyBorder="1" applyAlignment="1">
      <alignment wrapText="1"/>
    </xf>
    <xf numFmtId="0" fontId="0" fillId="3" borderId="5" xfId="0" applyFill="1" applyBorder="1"/>
    <xf numFmtId="0" fontId="5" fillId="5" borderId="5" xfId="0" applyFont="1" applyFill="1" applyBorder="1" applyAlignment="1">
      <alignment vertical="top" wrapText="1"/>
    </xf>
    <xf numFmtId="0" fontId="0" fillId="0" borderId="5" xfId="0" applyBorder="1" applyAlignment="1">
      <alignment horizontal="right" wrapText="1"/>
    </xf>
    <xf numFmtId="167" fontId="0" fillId="2" borderId="5" xfId="0" applyNumberFormat="1" applyFill="1" applyBorder="1"/>
    <xf numFmtId="0" fontId="0" fillId="0" borderId="5" xfId="0" applyBorder="1"/>
    <xf numFmtId="0" fontId="0" fillId="0" borderId="0" xfId="0" applyAlignment="1">
      <alignment horizontal="center" wrapText="1"/>
    </xf>
    <xf numFmtId="0" fontId="0" fillId="0" borderId="5" xfId="0" applyBorder="1" applyAlignment="1">
      <alignment horizontal="center" wrapText="1"/>
    </xf>
    <xf numFmtId="0" fontId="0" fillId="0" borderId="0" xfId="0" applyAlignment="1">
      <alignment horizontal="right"/>
    </xf>
    <xf numFmtId="0" fontId="0" fillId="0" borderId="12" xfId="0" applyBorder="1"/>
    <xf numFmtId="3" fontId="0" fillId="2" borderId="1" xfId="0" applyNumberFormat="1" applyFill="1" applyBorder="1"/>
    <xf numFmtId="0" fontId="0" fillId="0" borderId="1" xfId="0" applyBorder="1"/>
    <xf numFmtId="0" fontId="0" fillId="0" borderId="13" xfId="0" applyBorder="1"/>
    <xf numFmtId="0" fontId="10" fillId="0" borderId="0" xfId="0" applyFont="1" applyAlignment="1">
      <alignment horizontal="right" wrapText="1"/>
    </xf>
    <xf numFmtId="0" fontId="10" fillId="0" borderId="5" xfId="0" applyFont="1" applyBorder="1" applyAlignment="1">
      <alignment horizontal="right" wrapText="1"/>
    </xf>
    <xf numFmtId="0" fontId="0" fillId="0" borderId="4" xfId="0" applyBorder="1" applyAlignment="1">
      <alignment vertical="center"/>
    </xf>
    <xf numFmtId="0" fontId="0" fillId="0" borderId="4" xfId="0" applyBorder="1" applyAlignment="1">
      <alignment vertical="center" wrapText="1"/>
    </xf>
    <xf numFmtId="3" fontId="0" fillId="2" borderId="3" xfId="0" applyNumberFormat="1" applyFill="1" applyBorder="1"/>
    <xf numFmtId="0" fontId="0" fillId="0" borderId="3" xfId="0" applyBorder="1"/>
    <xf numFmtId="0" fontId="8" fillId="0" borderId="9" xfId="0" applyFont="1" applyBorder="1" applyAlignment="1">
      <alignment vertical="center"/>
    </xf>
    <xf numFmtId="0" fontId="2" fillId="0" borderId="10" xfId="0" applyFont="1" applyBorder="1"/>
    <xf numFmtId="0" fontId="6" fillId="0" borderId="10" xfId="0" applyFont="1" applyBorder="1" applyAlignment="1">
      <alignment vertical="center"/>
    </xf>
    <xf numFmtId="167" fontId="2" fillId="2" borderId="11" xfId="0" applyNumberFormat="1" applyFont="1" applyFill="1" applyBorder="1"/>
    <xf numFmtId="167" fontId="2" fillId="0" borderId="10" xfId="0" applyNumberFormat="1" applyFont="1" applyBorder="1"/>
    <xf numFmtId="9" fontId="2" fillId="0" borderId="10" xfId="1" applyFont="1" applyFill="1" applyBorder="1"/>
    <xf numFmtId="167" fontId="11" fillId="2" borderId="10" xfId="0" applyNumberFormat="1" applyFont="1" applyFill="1" applyBorder="1"/>
    <xf numFmtId="166" fontId="11" fillId="2" borderId="11" xfId="0" applyNumberFormat="1" applyFont="1" applyFill="1" applyBorder="1"/>
    <xf numFmtId="0" fontId="11" fillId="6" borderId="3" xfId="0" applyFont="1" applyFill="1" applyBorder="1" applyAlignment="1">
      <alignment horizontal="right"/>
    </xf>
    <xf numFmtId="168" fontId="0" fillId="0" borderId="0" xfId="0" applyNumberFormat="1"/>
    <xf numFmtId="0" fontId="11" fillId="6" borderId="14" xfId="0" applyFont="1" applyFill="1" applyBorder="1" applyAlignment="1">
      <alignment horizontal="right"/>
    </xf>
    <xf numFmtId="167" fontId="0" fillId="2" borderId="5" xfId="0" applyNumberFormat="1" applyFill="1" applyBorder="1" applyAlignment="1">
      <alignment horizontal="right"/>
    </xf>
    <xf numFmtId="0" fontId="0" fillId="0" borderId="5" xfId="0" applyBorder="1" applyAlignment="1">
      <alignment horizontal="right"/>
    </xf>
    <xf numFmtId="2" fontId="0" fillId="2" borderId="5" xfId="0" applyNumberFormat="1" applyFill="1" applyBorder="1"/>
    <xf numFmtId="2" fontId="0" fillId="2" borderId="15" xfId="0" applyNumberFormat="1" applyFill="1" applyBorder="1"/>
    <xf numFmtId="3" fontId="0" fillId="0" borderId="0" xfId="0" applyNumberFormat="1"/>
    <xf numFmtId="0" fontId="14" fillId="4" borderId="4" xfId="0" applyFont="1" applyFill="1" applyBorder="1" applyProtection="1">
      <protection locked="0"/>
    </xf>
    <xf numFmtId="0" fontId="14" fillId="4" borderId="0" xfId="0" applyFont="1" applyFill="1" applyProtection="1">
      <protection locked="0"/>
    </xf>
    <xf numFmtId="0" fontId="0" fillId="4" borderId="0" xfId="0" applyFill="1" applyProtection="1">
      <protection locked="0"/>
    </xf>
    <xf numFmtId="0" fontId="0" fillId="4" borderId="6" xfId="0" applyFill="1" applyBorder="1" applyProtection="1">
      <protection locked="0"/>
    </xf>
    <xf numFmtId="167" fontId="0" fillId="4" borderId="0" xfId="0" applyNumberFormat="1" applyFill="1" applyAlignment="1" applyProtection="1">
      <alignment horizontal="right"/>
      <protection locked="0"/>
    </xf>
    <xf numFmtId="9" fontId="1" fillId="4" borderId="0" xfId="1" applyFont="1" applyFill="1" applyBorder="1" applyAlignment="1" applyProtection="1">
      <alignment horizontal="right"/>
      <protection locked="0"/>
    </xf>
    <xf numFmtId="9" fontId="4" fillId="4" borderId="0" xfId="1" applyFont="1" applyFill="1" applyBorder="1" applyAlignment="1" applyProtection="1">
      <alignment horizontal="right"/>
      <protection locked="0"/>
    </xf>
    <xf numFmtId="0" fontId="0" fillId="4" borderId="4" xfId="0" applyFill="1" applyBorder="1" applyProtection="1">
      <protection locked="0"/>
    </xf>
    <xf numFmtId="167" fontId="0" fillId="4" borderId="0" xfId="0" applyNumberFormat="1" applyFill="1" applyProtection="1">
      <protection locked="0"/>
    </xf>
    <xf numFmtId="9" fontId="0" fillId="4" borderId="0" xfId="1" applyFont="1" applyFill="1" applyBorder="1" applyProtection="1">
      <protection locked="0"/>
    </xf>
    <xf numFmtId="164" fontId="0" fillId="4" borderId="0" xfId="0" applyNumberFormat="1" applyFill="1" applyProtection="1">
      <protection locked="0"/>
    </xf>
    <xf numFmtId="166" fontId="0" fillId="4" borderId="0" xfId="0" applyNumberFormat="1" applyFill="1" applyAlignment="1" applyProtection="1">
      <alignment horizontal="right"/>
      <protection locked="0"/>
    </xf>
    <xf numFmtId="166" fontId="0" fillId="4" borderId="0" xfId="0" applyNumberFormat="1" applyFill="1" applyProtection="1">
      <protection locked="0"/>
    </xf>
    <xf numFmtId="0" fontId="5" fillId="3" borderId="6" xfId="0" applyFont="1" applyFill="1" applyBorder="1" applyAlignment="1">
      <alignment horizontal="left"/>
    </xf>
    <xf numFmtId="0" fontId="11" fillId="0" borderId="0" xfId="0" applyFont="1" applyAlignment="1">
      <alignment horizontal="left" wrapText="1"/>
    </xf>
    <xf numFmtId="0" fontId="16" fillId="5" borderId="4" xfId="0" applyFont="1" applyFill="1" applyBorder="1" applyAlignment="1">
      <alignment horizontal="left" vertical="top" wrapText="1"/>
    </xf>
    <xf numFmtId="0" fontId="16" fillId="5" borderId="0" xfId="0" applyFont="1" applyFill="1" applyAlignment="1">
      <alignment horizontal="left" vertical="top" wrapText="1"/>
    </xf>
    <xf numFmtId="0" fontId="16" fillId="5" borderId="5" xfId="0" applyFont="1" applyFill="1" applyBorder="1" applyAlignment="1">
      <alignment horizontal="left" vertical="top" wrapText="1"/>
    </xf>
    <xf numFmtId="0" fontId="5" fillId="3" borderId="4" xfId="0" applyFont="1" applyFill="1" applyBorder="1" applyAlignment="1">
      <alignment horizontal="left"/>
    </xf>
    <xf numFmtId="0" fontId="5" fillId="3" borderId="0" xfId="0" applyFont="1" applyFill="1" applyAlignment="1">
      <alignment horizontal="left"/>
    </xf>
    <xf numFmtId="0" fontId="5" fillId="3" borderId="5" xfId="0" applyFont="1" applyFill="1" applyBorder="1" applyAlignment="1">
      <alignment horizontal="left"/>
    </xf>
    <xf numFmtId="0" fontId="11" fillId="0" borderId="0" xfId="0" applyFont="1" applyAlignment="1">
      <alignment horizontal="left" vertical="center" wrapText="1"/>
    </xf>
  </cellXfs>
  <cellStyles count="4">
    <cellStyle name="Currency 2" xfId="3" xr:uid="{974A0809-E643-4E8C-8364-EDA1D5624893}"/>
    <cellStyle name="Normal" xfId="0" builtinId="0"/>
    <cellStyle name="Normal 2" xfId="2" xr:uid="{79BE8415-5798-4920-A20B-74941AF2916E}"/>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CA" b="1">
                <a:solidFill>
                  <a:sysClr val="windowText" lastClr="000000"/>
                </a:solidFill>
              </a:rPr>
              <a:t>Yardage</a:t>
            </a:r>
            <a:r>
              <a:rPr lang="en-CA" b="1" baseline="0">
                <a:solidFill>
                  <a:sysClr val="windowText" lastClr="000000"/>
                </a:solidFill>
              </a:rPr>
              <a:t> for Cow-calf Winter Feeding </a:t>
            </a:r>
          </a:p>
          <a:p>
            <a:pPr>
              <a:defRPr b="1">
                <a:solidFill>
                  <a:sysClr val="windowText" lastClr="000000"/>
                </a:solidFill>
              </a:defRPr>
            </a:pPr>
            <a:r>
              <a:rPr lang="en-CA" b="1" baseline="0">
                <a:solidFill>
                  <a:sysClr val="windowText" lastClr="000000"/>
                </a:solidFill>
              </a:rPr>
              <a:t>(Cost per Head per Day)</a:t>
            </a:r>
            <a:endParaRPr lang="en-CA"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CA"/>
        </a:p>
      </c:txPr>
    </c:title>
    <c:autoTitleDeleted val="0"/>
    <c:plotArea>
      <c:layout/>
      <c:pieChart>
        <c:varyColors val="1"/>
        <c:ser>
          <c:idx val="0"/>
          <c:order val="0"/>
          <c:tx>
            <c:strRef>
              <c:f>Yardage!$E$69</c:f>
              <c:strCache>
                <c:ptCount val="1"/>
                <c:pt idx="0">
                  <c:v>$/head/day</c:v>
                </c:pt>
              </c:strCache>
            </c:strRef>
          </c:tx>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B0D-4AFF-85C6-66C19ECF177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B0D-4AFF-85C6-66C19ECF177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B0D-4AFF-85C6-66C19ECF1777}"/>
              </c:ext>
            </c:extLst>
          </c:dPt>
          <c:dLbls>
            <c:dLbl>
              <c:idx val="1"/>
              <c:dLblPos val="outEnd"/>
              <c:showLegendKey val="0"/>
              <c:showVal val="1"/>
              <c:showCatName val="1"/>
              <c:showSerName val="0"/>
              <c:showPercent val="0"/>
              <c:showBubbleSize val="0"/>
              <c:separator>
</c:separator>
              <c:extLst>
                <c:ext xmlns:c15="http://schemas.microsoft.com/office/drawing/2012/chart" uri="{CE6537A1-D6FC-4f65-9D91-7224C49458BB}">
                  <c15:layout>
                    <c:manualLayout>
                      <c:w val="0.21970538344279017"/>
                      <c:h val="0.27494896778306693"/>
                    </c:manualLayout>
                  </c15:layout>
                </c:ext>
                <c:ext xmlns:c16="http://schemas.microsoft.com/office/drawing/2014/chart" uri="{C3380CC4-5D6E-409C-BE32-E72D297353CC}">
                  <c16:uniqueId val="{00000003-4B0D-4AFF-85C6-66C19ECF1777}"/>
                </c:ext>
              </c:extLst>
            </c:dLbl>
            <c:dLbl>
              <c:idx val="2"/>
              <c:dLblPos val="outEnd"/>
              <c:showLegendKey val="0"/>
              <c:showVal val="1"/>
              <c:showCatName val="1"/>
              <c:showSerName val="0"/>
              <c:showPercent val="0"/>
              <c:showBubbleSize val="0"/>
              <c:separator>
</c:separator>
              <c:extLst>
                <c:ext xmlns:c15="http://schemas.microsoft.com/office/drawing/2012/chart" uri="{CE6537A1-D6FC-4f65-9D91-7224C49458BB}">
                  <c15:layout>
                    <c:manualLayout>
                      <c:w val="0.24153944457816134"/>
                      <c:h val="0.27494896778306693"/>
                    </c:manualLayout>
                  </c15:layout>
                </c:ext>
                <c:ext xmlns:c16="http://schemas.microsoft.com/office/drawing/2014/chart" uri="{C3380CC4-5D6E-409C-BE32-E72D297353CC}">
                  <c16:uniqueId val="{00000005-4B0D-4AFF-85C6-66C19ECF177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Yardage!$C$70:$C$72</c:f>
              <c:strCache>
                <c:ptCount val="3"/>
                <c:pt idx="0">
                  <c:v>Cash Overhead</c:v>
                </c:pt>
                <c:pt idx="1">
                  <c:v>Machinery Depreciation</c:v>
                </c:pt>
                <c:pt idx="2">
                  <c:v>Building and Facility Depreciation</c:v>
                </c:pt>
              </c:strCache>
            </c:strRef>
          </c:cat>
          <c:val>
            <c:numRef>
              <c:f>Yardage!$E$70:$E$72</c:f>
              <c:numCache>
                <c:formatCode>"$"#,##0.00</c:formatCode>
                <c:ptCount val="3"/>
                <c:pt idx="0">
                  <c:v>1.4205797101449276</c:v>
                </c:pt>
                <c:pt idx="1">
                  <c:v>0.32065217391304346</c:v>
                </c:pt>
                <c:pt idx="2">
                  <c:v>0.20289855072463769</c:v>
                </c:pt>
              </c:numCache>
            </c:numRef>
          </c:val>
          <c:extLst>
            <c:ext xmlns:c16="http://schemas.microsoft.com/office/drawing/2014/chart" uri="{C3380CC4-5D6E-409C-BE32-E72D297353CC}">
              <c16:uniqueId val="{00000006-4B0D-4AFF-85C6-66C19ECF1777}"/>
            </c:ext>
          </c:extLst>
        </c:ser>
        <c:dLbls>
          <c:dLblPos val="bestFit"/>
          <c:showLegendKey val="0"/>
          <c:showVal val="1"/>
          <c:showCatName val="0"/>
          <c:showSerName val="0"/>
          <c:showPercent val="0"/>
          <c:showBubbleSize val="0"/>
          <c:showLeaderLines val="1"/>
        </c:dLbls>
        <c:firstSliceAng val="132"/>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268605</xdr:colOff>
      <xdr:row>0</xdr:row>
      <xdr:rowOff>173355</xdr:rowOff>
    </xdr:from>
    <xdr:to>
      <xdr:col>2</xdr:col>
      <xdr:colOff>2645229</xdr:colOff>
      <xdr:row>5</xdr:row>
      <xdr:rowOff>55126</xdr:rowOff>
    </xdr:to>
    <xdr:pic>
      <xdr:nvPicPr>
        <xdr:cNvPr id="2" name="Picture 4">
          <a:extLst>
            <a:ext uri="{FF2B5EF4-FFF2-40B4-BE49-F238E27FC236}">
              <a16:creationId xmlns:a16="http://schemas.microsoft.com/office/drawing/2014/main" id="{0AE027A9-E77C-4F9E-8DF8-DBCFEC6DF21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6730" y="173355"/>
          <a:ext cx="2367915" cy="871009"/>
        </a:xfrm>
        <a:prstGeom prst="rect">
          <a:avLst/>
        </a:prstGeom>
        <a:noFill/>
        <a:ln w="1">
          <a:noFill/>
          <a:miter lim="800000"/>
          <a:headEnd/>
          <a:tailEnd type="none" w="med" len="med"/>
        </a:ln>
        <a:effectLst/>
      </xdr:spPr>
    </xdr:pic>
    <xdr:clientData/>
  </xdr:twoCellAnchor>
  <xdr:twoCellAnchor editAs="oneCell">
    <xdr:from>
      <xdr:col>3</xdr:col>
      <xdr:colOff>22860</xdr:colOff>
      <xdr:row>73</xdr:row>
      <xdr:rowOff>62865</xdr:rowOff>
    </xdr:from>
    <xdr:to>
      <xdr:col>6</xdr:col>
      <xdr:colOff>0</xdr:colOff>
      <xdr:row>87</xdr:row>
      <xdr:rowOff>171450</xdr:rowOff>
    </xdr:to>
    <xdr:graphicFrame macro="">
      <xdr:nvGraphicFramePr>
        <xdr:cNvPr id="7" name="Chart 6">
          <a:extLst>
            <a:ext uri="{FF2B5EF4-FFF2-40B4-BE49-F238E27FC236}">
              <a16:creationId xmlns:a16="http://schemas.microsoft.com/office/drawing/2014/main" id="{B1DB96EF-F63B-476B-9C1C-FD3EFB4CA10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596D0-9DD7-4184-9756-CE5FD981D899}">
  <dimension ref="C1:P96"/>
  <sheetViews>
    <sheetView tabSelected="1" zoomScaleNormal="100" zoomScaleSheetLayoutView="90" workbookViewId="0">
      <selection activeCell="I12" sqref="I12"/>
    </sheetView>
  </sheetViews>
  <sheetFormatPr defaultRowHeight="14.65"/>
  <cols>
    <col min="1" max="2" width="1.7109375" customWidth="1"/>
    <col min="3" max="3" width="50" customWidth="1"/>
    <col min="4" max="4" width="14.5703125" customWidth="1"/>
    <col min="5" max="5" width="27.42578125" customWidth="1"/>
    <col min="6" max="6" width="25.28515625" customWidth="1"/>
    <col min="7" max="7" width="20.5703125" customWidth="1"/>
    <col min="8" max="8" width="28.5703125" customWidth="1"/>
    <col min="9" max="9" width="17.28515625" customWidth="1"/>
  </cols>
  <sheetData>
    <row r="1" spans="3:9" ht="7.9" customHeight="1"/>
    <row r="4" spans="3:9" ht="20.65">
      <c r="D4" s="4" t="s">
        <v>0</v>
      </c>
    </row>
    <row r="6" spans="3:9" ht="11.45" customHeight="1"/>
    <row r="7" spans="3:9" ht="3.6" customHeight="1"/>
    <row r="8" spans="3:9" ht="36.6" customHeight="1">
      <c r="C8" s="86" t="s">
        <v>1</v>
      </c>
      <c r="D8" s="86"/>
      <c r="E8" s="86"/>
      <c r="F8" s="86"/>
      <c r="G8" s="86"/>
      <c r="H8" s="86"/>
      <c r="I8" s="10"/>
    </row>
    <row r="9" spans="3:9" ht="65.099999999999994" customHeight="1">
      <c r="C9" s="93" t="s">
        <v>2</v>
      </c>
      <c r="D9" s="93"/>
      <c r="E9" s="93"/>
      <c r="F9" s="93"/>
      <c r="G9" s="93"/>
      <c r="H9" s="93"/>
      <c r="I9" s="5"/>
    </row>
    <row r="10" spans="3:9" ht="10.9" customHeight="1">
      <c r="C10" s="5"/>
      <c r="D10" s="6"/>
      <c r="E10" s="6"/>
      <c r="F10" s="6"/>
      <c r="G10" s="6"/>
      <c r="H10" s="6"/>
      <c r="I10" s="6"/>
    </row>
    <row r="11" spans="3:9" ht="15.95">
      <c r="C11" s="31" t="s">
        <v>3</v>
      </c>
      <c r="D11" s="32"/>
      <c r="E11" s="33"/>
      <c r="F11" s="38"/>
      <c r="G11" s="38"/>
    </row>
    <row r="12" spans="3:9" ht="42" customHeight="1">
      <c r="C12" s="37" t="s">
        <v>4</v>
      </c>
      <c r="D12" s="43" t="s">
        <v>5</v>
      </c>
      <c r="E12" s="14" t="s">
        <v>6</v>
      </c>
      <c r="F12" s="43" t="s">
        <v>7</v>
      </c>
      <c r="G12" s="44" t="s">
        <v>8</v>
      </c>
    </row>
    <row r="13" spans="3:9" ht="13.9" customHeight="1">
      <c r="C13" s="37"/>
      <c r="D13" s="36" t="s">
        <v>9</v>
      </c>
      <c r="E13" s="45" t="s">
        <v>10</v>
      </c>
      <c r="F13" s="36" t="s">
        <v>11</v>
      </c>
      <c r="G13" s="68" t="s">
        <v>12</v>
      </c>
    </row>
    <row r="14" spans="3:9" ht="15.95">
      <c r="C14" s="72" t="s">
        <v>13</v>
      </c>
      <c r="D14" s="73">
        <v>90</v>
      </c>
      <c r="E14" s="74">
        <v>150</v>
      </c>
      <c r="F14" s="74">
        <v>1300</v>
      </c>
      <c r="G14" s="69">
        <f>F14^0.75/1000^0.75</f>
        <v>1.2174678856663441</v>
      </c>
    </row>
    <row r="15" spans="3:9" ht="15.95">
      <c r="C15" s="72" t="s">
        <v>14</v>
      </c>
      <c r="D15" s="73">
        <v>10</v>
      </c>
      <c r="E15" s="74">
        <v>150</v>
      </c>
      <c r="F15" s="74">
        <v>1000</v>
      </c>
      <c r="G15" s="69">
        <f t="shared" ref="G15:G17" si="0">F15^0.75/1000^0.75</f>
        <v>1</v>
      </c>
    </row>
    <row r="16" spans="3:9" ht="15.95">
      <c r="C16" s="72" t="s">
        <v>15</v>
      </c>
      <c r="D16" s="73">
        <v>10</v>
      </c>
      <c r="E16" s="74">
        <v>150</v>
      </c>
      <c r="F16" s="74">
        <v>850</v>
      </c>
      <c r="G16" s="69">
        <f t="shared" si="0"/>
        <v>0.88524645092194321</v>
      </c>
    </row>
    <row r="17" spans="3:16" ht="15.95">
      <c r="C17" s="72" t="s">
        <v>16</v>
      </c>
      <c r="D17" s="73">
        <v>5</v>
      </c>
      <c r="E17" s="74">
        <v>150</v>
      </c>
      <c r="F17" s="74">
        <v>2000</v>
      </c>
      <c r="G17" s="69">
        <f t="shared" si="0"/>
        <v>1.6817928305074283</v>
      </c>
    </row>
    <row r="18" spans="3:16" ht="15.95">
      <c r="C18" s="72"/>
      <c r="D18" s="73"/>
      <c r="E18" s="74"/>
      <c r="F18" s="75"/>
      <c r="G18" s="70">
        <f>IFERROR(F18^0.75/1000^0.75,"")</f>
        <v>0</v>
      </c>
    </row>
    <row r="19" spans="3:16">
      <c r="C19" s="13" t="s">
        <v>17</v>
      </c>
      <c r="D19" s="54">
        <f>D14*E14+D15*E15+D16*E16+D17*E17+D18*E18</f>
        <v>17250</v>
      </c>
      <c r="E19" s="55"/>
      <c r="G19" s="42"/>
    </row>
    <row r="20" spans="3:16" ht="15" thickBot="1">
      <c r="C20" s="46" t="s">
        <v>18</v>
      </c>
      <c r="D20" s="47">
        <f>D14*G14*E14+D15*G15*E15+D16*G16*E16+D17*G17*E17+D18*G18*E18</f>
        <v>20525.03075575913</v>
      </c>
      <c r="E20" s="48"/>
      <c r="F20" s="48"/>
      <c r="G20" s="49"/>
    </row>
    <row r="21" spans="3:16">
      <c r="C21" t="s">
        <v>19</v>
      </c>
      <c r="D21" s="71"/>
    </row>
    <row r="22" spans="3:16" ht="13.9" customHeight="1">
      <c r="F22" s="3"/>
    </row>
    <row r="23" spans="3:16" ht="15.95">
      <c r="C23" s="90" t="s">
        <v>20</v>
      </c>
      <c r="D23" s="91"/>
      <c r="E23" s="91"/>
      <c r="F23" s="92"/>
    </row>
    <row r="24" spans="3:16" ht="31.9" customHeight="1">
      <c r="C24" s="87" t="s">
        <v>21</v>
      </c>
      <c r="D24" s="88"/>
      <c r="E24" s="88"/>
      <c r="F24" s="89"/>
      <c r="G24" s="14"/>
    </row>
    <row r="25" spans="3:16" ht="48" customHeight="1">
      <c r="C25" s="7"/>
      <c r="D25" s="50" t="s">
        <v>22</v>
      </c>
      <c r="E25" s="50" t="s">
        <v>23</v>
      </c>
      <c r="F25" s="51" t="s">
        <v>24</v>
      </c>
    </row>
    <row r="26" spans="3:16" ht="15.95">
      <c r="C26" s="52" t="s">
        <v>25</v>
      </c>
      <c r="D26" s="76">
        <v>6000</v>
      </c>
      <c r="E26" s="77">
        <v>0.4</v>
      </c>
      <c r="F26" s="67">
        <f>D26*E26</f>
        <v>2400</v>
      </c>
      <c r="N26" s="11"/>
      <c r="P26" s="1"/>
    </row>
    <row r="27" spans="3:16" ht="15.95">
      <c r="C27" s="52" t="s">
        <v>26</v>
      </c>
      <c r="D27" s="76">
        <v>4000</v>
      </c>
      <c r="E27" s="77">
        <v>0.4</v>
      </c>
      <c r="F27" s="67">
        <f t="shared" ref="F27:F40" si="1">D27*E27</f>
        <v>1600</v>
      </c>
      <c r="N27" s="11"/>
      <c r="P27" s="1"/>
    </row>
    <row r="28" spans="3:16" ht="15.95">
      <c r="C28" s="52" t="s">
        <v>27</v>
      </c>
      <c r="D28" s="76">
        <v>2000</v>
      </c>
      <c r="E28" s="77">
        <v>0.5</v>
      </c>
      <c r="F28" s="67">
        <f t="shared" si="1"/>
        <v>1000</v>
      </c>
      <c r="N28" s="11"/>
      <c r="P28" s="1"/>
    </row>
    <row r="29" spans="3:16" ht="15.95">
      <c r="C29" s="52" t="s">
        <v>28</v>
      </c>
      <c r="D29" s="76">
        <v>0</v>
      </c>
      <c r="E29" s="77"/>
      <c r="F29" s="67">
        <f>D29*E29</f>
        <v>0</v>
      </c>
      <c r="N29" s="11"/>
      <c r="P29" s="1"/>
    </row>
    <row r="30" spans="3:16" ht="15.95">
      <c r="C30" s="52" t="s">
        <v>29</v>
      </c>
      <c r="D30" s="76">
        <v>3000</v>
      </c>
      <c r="E30" s="77">
        <v>0.3</v>
      </c>
      <c r="F30" s="67">
        <f t="shared" si="1"/>
        <v>900</v>
      </c>
      <c r="N30" s="11"/>
      <c r="P30" s="1"/>
    </row>
    <row r="31" spans="3:16" ht="15.95">
      <c r="C31" s="52" t="s">
        <v>30</v>
      </c>
      <c r="D31" s="76">
        <v>2000</v>
      </c>
      <c r="E31" s="77">
        <v>0.05</v>
      </c>
      <c r="F31" s="67">
        <f t="shared" si="1"/>
        <v>100</v>
      </c>
      <c r="N31" s="11"/>
      <c r="P31" s="1"/>
    </row>
    <row r="32" spans="3:16" ht="15.95">
      <c r="C32" s="52" t="s">
        <v>31</v>
      </c>
      <c r="D32" s="76">
        <v>3000</v>
      </c>
      <c r="E32" s="77">
        <v>0.3</v>
      </c>
      <c r="F32" s="67">
        <f t="shared" si="1"/>
        <v>900</v>
      </c>
      <c r="N32" s="11"/>
      <c r="P32" s="1"/>
    </row>
    <row r="33" spans="3:16" ht="15.95">
      <c r="C33" s="52" t="s">
        <v>32</v>
      </c>
      <c r="D33" s="76">
        <v>2500</v>
      </c>
      <c r="E33" s="77">
        <v>0.25</v>
      </c>
      <c r="F33" s="67">
        <f t="shared" si="1"/>
        <v>625</v>
      </c>
      <c r="N33" s="11"/>
      <c r="P33" s="1"/>
    </row>
    <row r="34" spans="3:16" ht="15.95">
      <c r="C34" s="52" t="s">
        <v>33</v>
      </c>
      <c r="D34" s="76">
        <v>500</v>
      </c>
      <c r="E34" s="77">
        <v>0.4</v>
      </c>
      <c r="F34" s="67">
        <f t="shared" si="1"/>
        <v>200</v>
      </c>
      <c r="N34" s="11"/>
      <c r="P34" s="1"/>
    </row>
    <row r="35" spans="3:16" ht="15.95">
      <c r="C35" s="52" t="s">
        <v>34</v>
      </c>
      <c r="D35" s="76">
        <v>1600</v>
      </c>
      <c r="E35" s="77">
        <v>0.3</v>
      </c>
      <c r="F35" s="67">
        <f t="shared" si="1"/>
        <v>480</v>
      </c>
      <c r="N35" s="11"/>
      <c r="P35" s="1"/>
    </row>
    <row r="36" spans="3:16" ht="15.95">
      <c r="C36" s="52" t="s">
        <v>35</v>
      </c>
      <c r="D36" s="76">
        <v>5000</v>
      </c>
      <c r="E36" s="77">
        <v>0.05</v>
      </c>
      <c r="F36" s="67">
        <f t="shared" si="1"/>
        <v>250</v>
      </c>
      <c r="N36" s="11"/>
      <c r="P36" s="1"/>
    </row>
    <row r="37" spans="3:16" ht="15.95">
      <c r="C37" s="53" t="s">
        <v>36</v>
      </c>
      <c r="D37" s="76">
        <v>20000</v>
      </c>
      <c r="E37" s="77">
        <v>0.75</v>
      </c>
      <c r="F37" s="67">
        <f t="shared" si="1"/>
        <v>15000</v>
      </c>
      <c r="N37" s="11"/>
      <c r="P37" s="1"/>
    </row>
    <row r="38" spans="3:16" ht="15.95">
      <c r="C38" s="52" t="s">
        <v>37</v>
      </c>
      <c r="D38" s="76">
        <v>0</v>
      </c>
      <c r="E38" s="77"/>
      <c r="F38" s="67">
        <f t="shared" si="1"/>
        <v>0</v>
      </c>
      <c r="N38" s="11"/>
      <c r="P38" s="1"/>
    </row>
    <row r="39" spans="3:16" ht="15.95">
      <c r="C39" s="52" t="s">
        <v>38</v>
      </c>
      <c r="D39" s="76">
        <v>2000</v>
      </c>
      <c r="E39" s="77">
        <v>0.4</v>
      </c>
      <c r="F39" s="67">
        <f t="shared" si="1"/>
        <v>800</v>
      </c>
      <c r="N39" s="11"/>
      <c r="P39" s="1"/>
    </row>
    <row r="40" spans="3:16" ht="15.95">
      <c r="C40" s="52" t="s">
        <v>39</v>
      </c>
      <c r="D40" s="76">
        <v>500</v>
      </c>
      <c r="E40" s="77">
        <v>0.5</v>
      </c>
      <c r="F40" s="67">
        <f t="shared" si="1"/>
        <v>250</v>
      </c>
      <c r="N40" s="11"/>
      <c r="P40" s="1"/>
    </row>
    <row r="41" spans="3:16" ht="15.95">
      <c r="C41" s="7" t="s">
        <v>40</v>
      </c>
      <c r="D41" s="76">
        <v>0</v>
      </c>
      <c r="E41" s="78"/>
      <c r="F41" s="67">
        <f t="shared" ref="F41" si="2">D41*E41</f>
        <v>0</v>
      </c>
      <c r="N41" s="11"/>
      <c r="P41" s="1"/>
    </row>
    <row r="42" spans="3:16" ht="16.350000000000001" thickBot="1">
      <c r="C42" s="56" t="s">
        <v>41</v>
      </c>
      <c r="D42" s="57"/>
      <c r="E42" s="58"/>
      <c r="F42" s="59">
        <f>SUM(F26:F41)</f>
        <v>24505</v>
      </c>
      <c r="N42" s="11"/>
      <c r="P42" s="1"/>
    </row>
    <row r="43" spans="3:16" ht="15.95">
      <c r="E43" s="1"/>
      <c r="N43" s="11"/>
      <c r="P43" s="1"/>
    </row>
    <row r="44" spans="3:16" ht="15.95">
      <c r="C44" s="31" t="s">
        <v>42</v>
      </c>
      <c r="D44" s="32"/>
      <c r="E44" s="32"/>
      <c r="F44" s="32"/>
      <c r="G44" s="33"/>
      <c r="H44" s="38"/>
      <c r="N44" s="11"/>
      <c r="P44" s="1"/>
    </row>
    <row r="45" spans="3:16" ht="15.95">
      <c r="C45" s="34" t="s">
        <v>43</v>
      </c>
      <c r="D45" s="35"/>
      <c r="E45" s="35"/>
      <c r="F45" s="35"/>
      <c r="G45" s="35"/>
      <c r="H45" s="39"/>
      <c r="I45" s="8"/>
      <c r="N45" s="11"/>
      <c r="P45" s="1"/>
    </row>
    <row r="46" spans="3:16" ht="16.899999999999999" customHeight="1">
      <c r="C46" s="87" t="s">
        <v>44</v>
      </c>
      <c r="D46" s="88"/>
      <c r="E46" s="88"/>
      <c r="F46" s="88"/>
      <c r="G46" s="88"/>
      <c r="H46" s="89"/>
      <c r="I46" s="9"/>
      <c r="N46" s="11"/>
      <c r="P46" s="1"/>
    </row>
    <row r="47" spans="3:16" ht="34.9" customHeight="1">
      <c r="C47" s="7"/>
      <c r="D47" s="36" t="s">
        <v>45</v>
      </c>
      <c r="E47" s="36" t="s">
        <v>46</v>
      </c>
      <c r="F47" s="36" t="s">
        <v>47</v>
      </c>
      <c r="G47" s="36" t="s">
        <v>23</v>
      </c>
      <c r="H47" s="40" t="s">
        <v>48</v>
      </c>
      <c r="O47" s="1"/>
    </row>
    <row r="48" spans="3:16">
      <c r="C48" s="79" t="s">
        <v>49</v>
      </c>
      <c r="D48" s="80">
        <v>65000</v>
      </c>
      <c r="E48" s="80">
        <v>6000</v>
      </c>
      <c r="F48" s="74">
        <v>8</v>
      </c>
      <c r="G48" s="81">
        <v>0.75</v>
      </c>
      <c r="H48" s="41">
        <f>IFERROR((D48-E48)/F48*G48,"")</f>
        <v>5531.25</v>
      </c>
    </row>
    <row r="49" spans="3:9">
      <c r="C49" s="79"/>
      <c r="D49" s="80"/>
      <c r="E49" s="80"/>
      <c r="F49" s="74"/>
      <c r="G49" s="81"/>
      <c r="H49" s="41" t="str">
        <f t="shared" ref="H49:H53" si="3">IFERROR((D49-E49)/F49*G49,"")</f>
        <v/>
      </c>
    </row>
    <row r="50" spans="3:9">
      <c r="C50" s="79"/>
      <c r="D50" s="80"/>
      <c r="E50" s="80"/>
      <c r="F50" s="74"/>
      <c r="G50" s="81"/>
      <c r="H50" s="41" t="str">
        <f t="shared" si="3"/>
        <v/>
      </c>
    </row>
    <row r="51" spans="3:9">
      <c r="C51" s="79"/>
      <c r="D51" s="80"/>
      <c r="E51" s="82"/>
      <c r="F51" s="74"/>
      <c r="G51" s="81"/>
      <c r="H51" s="41" t="str">
        <f t="shared" si="3"/>
        <v/>
      </c>
    </row>
    <row r="52" spans="3:9">
      <c r="C52" s="79"/>
      <c r="D52" s="80"/>
      <c r="E52" s="74"/>
      <c r="F52" s="74"/>
      <c r="G52" s="81"/>
      <c r="H52" s="41" t="str">
        <f t="shared" si="3"/>
        <v/>
      </c>
    </row>
    <row r="53" spans="3:9">
      <c r="C53" s="79"/>
      <c r="D53" s="80"/>
      <c r="E53" s="74"/>
      <c r="F53" s="74"/>
      <c r="G53" s="81"/>
      <c r="H53" s="41" t="str">
        <f t="shared" si="3"/>
        <v/>
      </c>
    </row>
    <row r="54" spans="3:9" ht="15" thickBot="1">
      <c r="C54" s="20" t="s">
        <v>50</v>
      </c>
      <c r="D54" s="60"/>
      <c r="E54" s="57"/>
      <c r="F54" s="57"/>
      <c r="G54" s="60"/>
      <c r="H54" s="59">
        <f>SUM(H48:H53)</f>
        <v>5531.25</v>
      </c>
    </row>
    <row r="55" spans="3:9" ht="7.9" customHeight="1">
      <c r="C55" s="7"/>
      <c r="H55" s="42"/>
    </row>
    <row r="56" spans="3:9" ht="15.95">
      <c r="C56" s="34" t="s">
        <v>51</v>
      </c>
      <c r="D56" s="35"/>
      <c r="E56" s="35"/>
      <c r="F56" s="35"/>
      <c r="G56" s="35"/>
      <c r="H56" s="39"/>
      <c r="I56" s="8"/>
    </row>
    <row r="57" spans="3:9" ht="19.899999999999999" customHeight="1">
      <c r="C57" s="87" t="s">
        <v>52</v>
      </c>
      <c r="D57" s="88"/>
      <c r="E57" s="88"/>
      <c r="F57" s="88"/>
      <c r="G57" s="88"/>
      <c r="H57" s="89"/>
      <c r="I57" s="9"/>
    </row>
    <row r="58" spans="3:9" ht="31.9" customHeight="1">
      <c r="C58" s="37"/>
      <c r="D58" s="36" t="s">
        <v>45</v>
      </c>
      <c r="E58" s="36" t="s">
        <v>46</v>
      </c>
      <c r="F58" s="36" t="s">
        <v>53</v>
      </c>
      <c r="G58" s="36" t="s">
        <v>23</v>
      </c>
      <c r="H58" s="40" t="s">
        <v>48</v>
      </c>
    </row>
    <row r="59" spans="3:9">
      <c r="C59" s="79" t="s">
        <v>54</v>
      </c>
      <c r="D59" s="80">
        <v>20000</v>
      </c>
      <c r="E59" s="80">
        <v>0</v>
      </c>
      <c r="F59" s="74">
        <v>20</v>
      </c>
      <c r="G59" s="81">
        <v>1</v>
      </c>
      <c r="H59" s="41">
        <f>IFERROR((D59-E59)/F59*G59,"")</f>
        <v>1000</v>
      </c>
    </row>
    <row r="60" spans="3:9">
      <c r="C60" s="79" t="s">
        <v>55</v>
      </c>
      <c r="D60" s="80">
        <v>50000</v>
      </c>
      <c r="E60" s="80">
        <v>0</v>
      </c>
      <c r="F60" s="74">
        <v>20</v>
      </c>
      <c r="G60" s="81">
        <v>1</v>
      </c>
      <c r="H60" s="41">
        <f t="shared" ref="H60:H64" si="4">IFERROR((D60-E60)/F60*G60,"")</f>
        <v>2500</v>
      </c>
    </row>
    <row r="61" spans="3:9">
      <c r="C61" s="79"/>
      <c r="D61" s="80"/>
      <c r="E61" s="80"/>
      <c r="F61" s="74"/>
      <c r="G61" s="81"/>
      <c r="H61" s="41" t="str">
        <f t="shared" si="4"/>
        <v/>
      </c>
    </row>
    <row r="62" spans="3:9">
      <c r="C62" s="79"/>
      <c r="D62" s="80"/>
      <c r="E62" s="82"/>
      <c r="F62" s="74"/>
      <c r="G62" s="81"/>
      <c r="H62" s="41" t="str">
        <f t="shared" si="4"/>
        <v/>
      </c>
    </row>
    <row r="63" spans="3:9">
      <c r="C63" s="79"/>
      <c r="D63" s="80"/>
      <c r="E63" s="74"/>
      <c r="F63" s="74"/>
      <c r="G63" s="81"/>
      <c r="H63" s="41" t="str">
        <f t="shared" si="4"/>
        <v/>
      </c>
    </row>
    <row r="64" spans="3:9">
      <c r="C64" s="79"/>
      <c r="D64" s="80"/>
      <c r="E64" s="74"/>
      <c r="F64" s="74"/>
      <c r="G64" s="81"/>
      <c r="H64" s="41" t="str">
        <f t="shared" si="4"/>
        <v/>
      </c>
    </row>
    <row r="65" spans="3:8" ht="15" thickBot="1">
      <c r="C65" s="20" t="s">
        <v>56</v>
      </c>
      <c r="D65" s="60"/>
      <c r="E65" s="57"/>
      <c r="F65" s="60" t="str">
        <f>IFERROR((D65-#REF!)/E65,"")</f>
        <v/>
      </c>
      <c r="G65" s="61"/>
      <c r="H65" s="59">
        <f>SUM(H59:H64)</f>
        <v>3500</v>
      </c>
    </row>
    <row r="66" spans="3:8">
      <c r="C66" t="s">
        <v>57</v>
      </c>
    </row>
    <row r="68" spans="3:8" ht="15.95">
      <c r="C68" s="85" t="s">
        <v>58</v>
      </c>
      <c r="D68" s="85"/>
      <c r="E68" s="85"/>
      <c r="F68" s="85"/>
    </row>
    <row r="69" spans="3:8" ht="15.95">
      <c r="C69" s="13"/>
      <c r="D69" s="64" t="s">
        <v>59</v>
      </c>
      <c r="E69" s="16" t="s">
        <v>60</v>
      </c>
      <c r="F69" s="66" t="s">
        <v>61</v>
      </c>
    </row>
    <row r="70" spans="3:8">
      <c r="C70" s="7" t="s">
        <v>62</v>
      </c>
      <c r="D70" s="2">
        <f>F42</f>
        <v>24505</v>
      </c>
      <c r="E70" s="17">
        <f>D70/D$19</f>
        <v>1.4205797101449276</v>
      </c>
      <c r="F70" s="18">
        <f>D70/D$20</f>
        <v>1.1939080770012551</v>
      </c>
      <c r="G70" s="12"/>
    </row>
    <row r="71" spans="3:8">
      <c r="C71" s="7" t="s">
        <v>63</v>
      </c>
      <c r="D71" s="2">
        <f>H54</f>
        <v>5531.25</v>
      </c>
      <c r="E71" s="17">
        <f>D71/D$19</f>
        <v>0.32065217391304346</v>
      </c>
      <c r="F71" s="18">
        <f>D71/D$20</f>
        <v>0.26948802493014457</v>
      </c>
    </row>
    <row r="72" spans="3:8">
      <c r="C72" s="7" t="s">
        <v>64</v>
      </c>
      <c r="D72" s="2">
        <f>H65</f>
        <v>3500</v>
      </c>
      <c r="E72" s="17">
        <f>D72/D$19</f>
        <v>0.20289855072463769</v>
      </c>
      <c r="F72" s="18">
        <f>D72/D$20</f>
        <v>0.17052349600099542</v>
      </c>
    </row>
    <row r="73" spans="3:8" ht="16.350000000000001" thickBot="1">
      <c r="C73" s="15" t="s">
        <v>65</v>
      </c>
      <c r="D73" s="62">
        <f>SUM(D70:D72)</f>
        <v>33536.25</v>
      </c>
      <c r="E73" s="19">
        <f>SUM(E70:E72)</f>
        <v>1.9441304347826087</v>
      </c>
      <c r="F73" s="63">
        <f>SUM(F70:F72)</f>
        <v>1.6339195979323951</v>
      </c>
    </row>
    <row r="90" spans="3:7" ht="15.95">
      <c r="C90" s="30" t="s">
        <v>66</v>
      </c>
      <c r="D90" s="28"/>
      <c r="E90" s="29"/>
      <c r="F90" s="29"/>
    </row>
    <row r="91" spans="3:7" ht="15.95">
      <c r="C91" s="7"/>
      <c r="D91" s="24" t="s">
        <v>67</v>
      </c>
      <c r="E91" s="24" t="s">
        <v>68</v>
      </c>
      <c r="F91" s="25" t="s">
        <v>60</v>
      </c>
    </row>
    <row r="92" spans="3:7">
      <c r="C92" s="7" t="s">
        <v>69</v>
      </c>
      <c r="D92" s="83">
        <v>8</v>
      </c>
      <c r="E92" s="26">
        <f>D92*SUM(D14:D17)</f>
        <v>920</v>
      </c>
      <c r="F92" s="27">
        <f>E92/D$19</f>
        <v>5.3333333333333337E-2</v>
      </c>
      <c r="G92" s="65"/>
    </row>
    <row r="93" spans="3:7">
      <c r="C93" s="7" t="s">
        <v>70</v>
      </c>
      <c r="D93" s="84">
        <v>5</v>
      </c>
      <c r="E93" s="17">
        <f>D93*SUM(D14:D17)</f>
        <v>575</v>
      </c>
      <c r="F93" s="18">
        <f t="shared" ref="F93:F94" si="5">E93/D$19</f>
        <v>3.3333333333333333E-2</v>
      </c>
    </row>
    <row r="94" spans="3:7">
      <c r="C94" s="7" t="s">
        <v>71</v>
      </c>
      <c r="D94" s="12"/>
      <c r="E94" s="17">
        <f>D73</f>
        <v>33536.25</v>
      </c>
      <c r="F94" s="18">
        <f t="shared" si="5"/>
        <v>1.9441304347826087</v>
      </c>
    </row>
    <row r="95" spans="3:7" ht="16.350000000000001" thickBot="1">
      <c r="C95" s="20" t="s">
        <v>72</v>
      </c>
      <c r="D95" s="21"/>
      <c r="E95" s="22">
        <f>SUM(E92:E94)</f>
        <v>35031.25</v>
      </c>
      <c r="F95" s="23">
        <f>SUM(F92:F94)</f>
        <v>2.0307971014492754</v>
      </c>
    </row>
    <row r="96" spans="3:7">
      <c r="C96" s="7" t="s">
        <v>73</v>
      </c>
    </row>
  </sheetData>
  <sheetProtection algorithmName="SHA-512" hashValue="tERhvvXbi5uHittK1YA5gyZePWPV1SJCWf3sREA45H5QL4GG0y/4HRwJ/2YREeKKETV3pnK1GgJXbzj8ALoRiQ==" saltValue="Qoj6Z6Ldr51qn44XzrXa0A==" spinCount="100000" sheet="1" objects="1" scenarios="1"/>
  <mergeCells count="7">
    <mergeCell ref="C68:F68"/>
    <mergeCell ref="C8:H8"/>
    <mergeCell ref="C46:H46"/>
    <mergeCell ref="C57:H57"/>
    <mergeCell ref="C24:F24"/>
    <mergeCell ref="C23:F23"/>
    <mergeCell ref="C9:H9"/>
  </mergeCells>
  <pageMargins left="0.7" right="0.7" top="0.75" bottom="0.75" header="0.3" footer="0.3"/>
  <pageSetup scale="50" orientation="portrait" r:id="rId1"/>
  <rowBreaks count="1" manualBreakCount="1">
    <brk id="66" max="7" man="1"/>
  </rowBreaks>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1157D3B8F73946A976B4BF8D028BA1" ma:contentTypeVersion="18" ma:contentTypeDescription="Create a new document." ma:contentTypeScope="" ma:versionID="90f1211ce1fcedcf0ffee23c4e0251e4">
  <xsd:schema xmlns:xsd="http://www.w3.org/2001/XMLSchema" xmlns:xs="http://www.w3.org/2001/XMLSchema" xmlns:p="http://schemas.microsoft.com/office/2006/metadata/properties" xmlns:ns2="4de526d9-6600-41fe-ac9f-b553f9b8b298" xmlns:ns3="251cae61-8135-4a88-bc5f-8b47aaccd9f5" targetNamespace="http://schemas.microsoft.com/office/2006/metadata/properties" ma:root="true" ma:fieldsID="c7202648f089093642f6672c4498485b" ns2:_="" ns3:_="">
    <xsd:import namespace="4de526d9-6600-41fe-ac9f-b553f9b8b298"/>
    <xsd:import namespace="251cae61-8135-4a88-bc5f-8b47aaccd9f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e526d9-6600-41fe-ac9f-b553f9b8b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8d63e09-3cba-41a6-87ff-e4099718127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1cae61-8135-4a88-bc5f-8b47aaccd9f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2ea1c9-9b27-45a1-b808-2172d706383a}" ma:internalName="TaxCatchAll" ma:showField="CatchAllData" ma:web="251cae61-8135-4a88-bc5f-8b47aaccd9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de526d9-6600-41fe-ac9f-b553f9b8b298">
      <Terms xmlns="http://schemas.microsoft.com/office/infopath/2007/PartnerControls"/>
    </lcf76f155ced4ddcb4097134ff3c332f>
    <TaxCatchAll xmlns="251cae61-8135-4a88-bc5f-8b47aaccd9f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539CBC-5CC6-499A-B3F3-355A4B209290}"/>
</file>

<file path=customXml/itemProps2.xml><?xml version="1.0" encoding="utf-8"?>
<ds:datastoreItem xmlns:ds="http://schemas.openxmlformats.org/officeDocument/2006/customXml" ds:itemID="{B48AEE73-A657-4966-B137-67EC2FCC96EF}"/>
</file>

<file path=customXml/itemProps3.xml><?xml version="1.0" encoding="utf-8"?>
<ds:datastoreItem xmlns:ds="http://schemas.openxmlformats.org/officeDocument/2006/customXml" ds:itemID="{6A17D67E-9BB3-4430-A000-9E964C068FF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Huiting Huang</dc:creator>
  <cp:keywords/>
  <dc:description/>
  <cp:lastModifiedBy/>
  <cp:revision/>
  <dcterms:created xsi:type="dcterms:W3CDTF">2024-12-05T18:12:58Z</dcterms:created>
  <dcterms:modified xsi:type="dcterms:W3CDTF">2025-02-05T18:55:26Z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0x0101005A1157D3B8F73946A976B4BF8D028BA1</vt:lpwstr>
  </property>
  <property fmtid="{D5CDD505-2E9C-101B-9397-08002B2CF9AE}" pid="3" name="Order">
    <vt:r8>16500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